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and\Downloads\"/>
    </mc:Choice>
  </mc:AlternateContent>
  <xr:revisionPtr revIDLastSave="0" documentId="13_ncr:1_{21111899-6451-4A74-9580-5D1303D20ABA}" xr6:coauthVersionLast="47" xr6:coauthVersionMax="47" xr10:uidLastSave="{00000000-0000-0000-0000-000000000000}"/>
  <bookViews>
    <workbookView xWindow="15270" yWindow="1695" windowWidth="21870" windowHeight="17970" xr2:uid="{00000000-000D-0000-FFFF-FFFF00000000}"/>
  </bookViews>
  <sheets>
    <sheet name="Tier 0 Savings Calculat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JPXfKPrADVNzxCuQZH1HIk52M8A67mybp4vr+7RU9G0="/>
    </ext>
  </extLst>
</workbook>
</file>

<file path=xl/calcChain.xml><?xml version="1.0" encoding="utf-8"?>
<calcChain xmlns="http://schemas.openxmlformats.org/spreadsheetml/2006/main">
  <c r="F20" i="1" l="1"/>
  <c r="C8" i="1"/>
  <c r="I18" i="1"/>
  <c r="F19" i="1"/>
  <c r="C10" i="1" l="1"/>
  <c r="C13" i="1" s="1"/>
  <c r="F3" i="1" s="1"/>
  <c r="F5" i="1" s="1"/>
  <c r="F10" i="1" s="1"/>
  <c r="F11" i="1" s="1"/>
  <c r="F21" i="1" l="1"/>
  <c r="I13" i="1"/>
  <c r="F12" i="1"/>
  <c r="F13" i="1" s="1"/>
  <c r="F22" i="1"/>
  <c r="I14" i="1"/>
  <c r="I12" i="1"/>
  <c r="F23" i="1" l="1"/>
  <c r="I15" i="1"/>
  <c r="I17" i="1" s="1"/>
  <c r="I19" i="1" s="1"/>
  <c r="I23" i="1" s="1"/>
</calcChain>
</file>

<file path=xl/sharedStrings.xml><?xml version="1.0" encoding="utf-8"?>
<sst xmlns="http://schemas.openxmlformats.org/spreadsheetml/2006/main" count="48" uniqueCount="48">
  <si>
    <t>Tier 0 Environment</t>
  </si>
  <si>
    <t>Storage Cost, Power, and Rack Space Savings</t>
  </si>
  <si>
    <t>Enter Your Number of GPU Servers</t>
  </si>
  <si>
    <t>Equivalent Usable External Storage Capacity (TB)</t>
  </si>
  <si>
    <t>External Storage Usable-to-Raw Capacity Factor (TB)**</t>
  </si>
  <si>
    <t>Tier 0 Environment Assumptions</t>
  </si>
  <si>
    <t>Equivalent Raw External Storage Capacity (TB)</t>
  </si>
  <si>
    <t>GPU Server SSD Capacities Used (TB)</t>
  </si>
  <si>
    <t>SSD QTY per GPU server</t>
  </si>
  <si>
    <t>Storage Cost and Rack Space Savings</t>
  </si>
  <si>
    <t>Power Consumption and Energy Cost Savings</t>
  </si>
  <si>
    <t>Raw Tier 0 Capacity Per GPU Server (TB)</t>
  </si>
  <si>
    <t xml:space="preserve">   SSDs per Storage Server (10 and 24 are typical)</t>
  </si>
  <si>
    <t>Power Consumption (all figures in watts)</t>
  </si>
  <si>
    <t xml:space="preserve">   SSD Capacities</t>
  </si>
  <si>
    <t xml:space="preserve">   Power Consumption Per Server w/o SSDs</t>
  </si>
  <si>
    <t>Raw Tier 0 Capacity in the GPU Cluster (TB)</t>
  </si>
  <si>
    <t xml:space="preserve">   Number of SSDs required</t>
  </si>
  <si>
    <t xml:space="preserve">   Power Consumption per switch</t>
  </si>
  <si>
    <t>Tier 0 Raw-to-Usable Capacity Factor*</t>
  </si>
  <si>
    <t xml:space="preserve">   Number of Storage Servers required</t>
  </si>
  <si>
    <t xml:space="preserve">   Power Consumption Per SSD*</t>
  </si>
  <si>
    <t xml:space="preserve">   Rack Units Required</t>
  </si>
  <si>
    <t xml:space="preserve">   Server Power Consumption</t>
  </si>
  <si>
    <t>Usable Tier 0 Capacity (TB)</t>
  </si>
  <si>
    <t>Number of Racks Used</t>
  </si>
  <si>
    <t xml:space="preserve">   SSD power consumption</t>
  </si>
  <si>
    <t>*Could be 0.33 (recommended, assumes 3-way CSM), or 0.50</t>
  </si>
  <si>
    <t xml:space="preserve">   Switches Power Consumption</t>
  </si>
  <si>
    <t>External Storage Hardware Costs</t>
  </si>
  <si>
    <t>Total Power Consumption (watts)</t>
  </si>
  <si>
    <t>Input Cell</t>
  </si>
  <si>
    <t xml:space="preserve">   Cost Per Server w/o SSDs</t>
  </si>
  <si>
    <t>Assumption Cells</t>
  </si>
  <si>
    <t xml:space="preserve">   Cost per Switch (200GbE 64 port)</t>
  </si>
  <si>
    <t xml:space="preserve">   Total power consumption (kilowatts)</t>
  </si>
  <si>
    <t>Output Cells</t>
  </si>
  <si>
    <t xml:space="preserve">   Cost per GB for NVMe drives</t>
  </si>
  <si>
    <t xml:space="preserve">   Operating Hours per Year - 24 x 365</t>
  </si>
  <si>
    <t xml:space="preserve">   Cost Per NVMe Drive</t>
  </si>
  <si>
    <t>Energy Consumption Saved Over Three Years (kWh)</t>
  </si>
  <si>
    <t xml:space="preserve">   Server Costs</t>
  </si>
  <si>
    <t xml:space="preserve">   SSD Costs</t>
  </si>
  <si>
    <t xml:space="preserve">   Switching Costs</t>
  </si>
  <si>
    <t>Energy Cost (per kWh)</t>
  </si>
  <si>
    <t>External Storage Cost Savings</t>
  </si>
  <si>
    <t>Energy Costs Over Three Year</t>
  </si>
  <si>
    <t>**Assumes external storage is erasure coded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</si>
</sst>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"/>
    <numFmt numFmtId="165" formatCode="_(&quot;$&quot;* #,##0_);_(&quot;$&quot;* \(#,##0\);_(&quot;$&quot;* &quot;-&quot;??_);_(@_)"/>
    <numFmt numFmtId="166" formatCode="_(* #,##0_);_(* \(#,##0\);_(* &quot;-&quot;??_);_(@_)"/>
  </numFmts>
  <fonts count="6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FFCC"/>
        <bgColor rgb="FFFFFFCC"/>
      </patternFill>
    </fill>
    <fill>
      <patternFill patternType="solid">
        <fgColor rgb="FFCAEDFB"/>
        <bgColor rgb="FFCAEDFB"/>
      </patternFill>
    </fill>
    <fill>
      <patternFill patternType="solid">
        <fgColor rgb="FF99FF99"/>
        <bgColor rgb="FF99FF9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2" fillId="0" borderId="0" xfId="0" applyFont="1"/>
    <xf numFmtId="0" fontId="5" fillId="6" borderId="8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0" xfId="0" applyFont="1" applyFill="1" applyBorder="1"/>
    <xf numFmtId="0" fontId="5" fillId="6" borderId="12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center"/>
    </xf>
    <xf numFmtId="0" fontId="5" fillId="6" borderId="12" xfId="0" applyFont="1" applyFill="1" applyBorder="1"/>
    <xf numFmtId="0" fontId="2" fillId="6" borderId="5" xfId="0" applyFont="1" applyFill="1" applyBorder="1"/>
    <xf numFmtId="0" fontId="2" fillId="6" borderId="1" xfId="0" applyFont="1" applyFill="1" applyBorder="1" applyAlignment="1">
      <alignment horizontal="left"/>
    </xf>
    <xf numFmtId="0" fontId="5" fillId="6" borderId="5" xfId="0" applyFont="1" applyFill="1" applyBorder="1"/>
    <xf numFmtId="0" fontId="2" fillId="6" borderId="13" xfId="0" applyFont="1" applyFill="1" applyBorder="1"/>
    <xf numFmtId="164" fontId="2" fillId="6" borderId="9" xfId="0" applyNumberFormat="1" applyFont="1" applyFill="1" applyBorder="1" applyAlignment="1">
      <alignment horizontal="center"/>
    </xf>
    <xf numFmtId="0" fontId="2" fillId="0" borderId="11" xfId="0" applyFont="1" applyBorder="1"/>
    <xf numFmtId="1" fontId="2" fillId="6" borderId="9" xfId="0" applyNumberFormat="1" applyFont="1" applyFill="1" applyBorder="1" applyAlignment="1">
      <alignment horizontal="center"/>
    </xf>
    <xf numFmtId="37" fontId="2" fillId="6" borderId="1" xfId="0" applyNumberFormat="1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0" fontId="2" fillId="6" borderId="20" xfId="0" applyFont="1" applyFill="1" applyBorder="1"/>
    <xf numFmtId="1" fontId="2" fillId="6" borderId="3" xfId="0" applyNumberFormat="1" applyFont="1" applyFill="1" applyBorder="1" applyAlignment="1">
      <alignment horizontal="center"/>
    </xf>
    <xf numFmtId="37" fontId="2" fillId="6" borderId="11" xfId="0" applyNumberFormat="1" applyFont="1" applyFill="1" applyBorder="1" applyAlignment="1">
      <alignment horizontal="center"/>
    </xf>
    <xf numFmtId="0" fontId="5" fillId="5" borderId="10" xfId="0" applyFont="1" applyFill="1" applyBorder="1"/>
    <xf numFmtId="164" fontId="5" fillId="5" borderId="1" xfId="0" applyNumberFormat="1" applyFont="1" applyFill="1" applyBorder="1" applyAlignment="1">
      <alignment horizontal="center"/>
    </xf>
    <xf numFmtId="0" fontId="2" fillId="6" borderId="3" xfId="0" applyFont="1" applyFill="1" applyBorder="1"/>
    <xf numFmtId="37" fontId="2" fillId="6" borderId="21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37" fontId="5" fillId="6" borderId="24" xfId="0" applyNumberFormat="1" applyFont="1" applyFill="1" applyBorder="1" applyAlignment="1">
      <alignment horizontal="center"/>
    </xf>
    <xf numFmtId="0" fontId="5" fillId="6" borderId="10" xfId="0" applyFont="1" applyFill="1" applyBorder="1"/>
    <xf numFmtId="0" fontId="5" fillId="6" borderId="1" xfId="0" applyFont="1" applyFill="1" applyBorder="1"/>
    <xf numFmtId="37" fontId="5" fillId="6" borderId="11" xfId="0" applyNumberFormat="1" applyFont="1" applyFill="1" applyBorder="1" applyAlignment="1">
      <alignment horizontal="center"/>
    </xf>
    <xf numFmtId="164" fontId="2" fillId="6" borderId="11" xfId="0" applyNumberFormat="1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6" fontId="2" fillId="6" borderId="1" xfId="0" applyNumberFormat="1" applyFont="1" applyFill="1" applyBorder="1" applyAlignment="1">
      <alignment horizontal="center"/>
    </xf>
    <xf numFmtId="0" fontId="5" fillId="5" borderId="1" xfId="0" applyFont="1" applyFill="1" applyBorder="1"/>
    <xf numFmtId="37" fontId="5" fillId="5" borderId="11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6" fontId="2" fillId="6" borderId="1" xfId="0" applyNumberFormat="1" applyFont="1" applyFill="1" applyBorder="1"/>
    <xf numFmtId="166" fontId="2" fillId="6" borderId="11" xfId="1" applyNumberFormat="1" applyFont="1" applyFill="1" applyBorder="1"/>
    <xf numFmtId="0" fontId="5" fillId="5" borderId="2" xfId="0" applyFont="1" applyFill="1" applyBorder="1" applyAlignment="1">
      <alignment horizontal="center"/>
    </xf>
    <xf numFmtId="6" fontId="2" fillId="6" borderId="3" xfId="0" applyNumberFormat="1" applyFont="1" applyFill="1" applyBorder="1"/>
    <xf numFmtId="0" fontId="5" fillId="5" borderId="15" xfId="0" applyFont="1" applyFill="1" applyBorder="1"/>
    <xf numFmtId="6" fontId="5" fillId="5" borderId="22" xfId="0" applyNumberFormat="1" applyFont="1" applyFill="1" applyBorder="1"/>
    <xf numFmtId="0" fontId="2" fillId="6" borderId="22" xfId="0" applyFont="1" applyFill="1" applyBorder="1"/>
    <xf numFmtId="0" fontId="5" fillId="5" borderId="22" xfId="0" applyFont="1" applyFill="1" applyBorder="1"/>
    <xf numFmtId="164" fontId="2" fillId="6" borderId="0" xfId="0" applyNumberFormat="1" applyFont="1" applyFill="1"/>
    <xf numFmtId="37" fontId="5" fillId="6" borderId="0" xfId="0" applyNumberFormat="1" applyFont="1" applyFill="1" applyAlignment="1">
      <alignment horizontal="center"/>
    </xf>
    <xf numFmtId="1" fontId="2" fillId="6" borderId="0" xfId="0" applyNumberFormat="1" applyFont="1" applyFill="1" applyAlignment="1">
      <alignment horizontal="center"/>
    </xf>
    <xf numFmtId="165" fontId="2" fillId="6" borderId="0" xfId="0" applyNumberFormat="1" applyFont="1" applyFill="1"/>
    <xf numFmtId="6" fontId="5" fillId="5" borderId="23" xfId="0" applyNumberFormat="1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37" fontId="5" fillId="4" borderId="9" xfId="0" applyNumberFormat="1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6" fontId="2" fillId="3" borderId="2" xfId="0" applyNumberFormat="1" applyFont="1" applyFill="1" applyBorder="1" applyAlignment="1" applyProtection="1">
      <alignment horizontal="center"/>
      <protection locked="0"/>
    </xf>
    <xf numFmtId="8" fontId="2" fillId="3" borderId="2" xfId="0" applyNumberFormat="1" applyFont="1" applyFill="1" applyBorder="1" applyAlignment="1" applyProtection="1">
      <alignment horizontal="center"/>
      <protection locked="0"/>
    </xf>
    <xf numFmtId="8" fontId="2" fillId="3" borderId="19" xfId="0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216014</xdr:colOff>
      <xdr:row>1</xdr:row>
      <xdr:rowOff>127000</xdr:rowOff>
    </xdr:from>
    <xdr:to>
      <xdr:col>3</xdr:col>
      <xdr:colOff>599283</xdr:colOff>
      <xdr:row>3</xdr:row>
      <xdr:rowOff>71438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7A31A5B5-1BEE-99B7-E315-3AFDE56BF38F}"/>
            </a:ext>
          </a:extLst>
        </xdr:cNvPr>
        <xdr:cNvSpPr/>
      </xdr:nvSpPr>
      <xdr:spPr>
        <a:xfrm>
          <a:off x="4561795" y="309563"/>
          <a:ext cx="383269" cy="309563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49893</xdr:colOff>
      <xdr:row>12</xdr:row>
      <xdr:rowOff>18710</xdr:rowOff>
    </xdr:from>
    <xdr:to>
      <xdr:col>3</xdr:col>
      <xdr:colOff>349251</xdr:colOff>
      <xdr:row>13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7216802-BE21-28C7-61EA-AF04828F7A41}"/>
            </a:ext>
          </a:extLst>
        </xdr:cNvPr>
        <xdr:cNvSpPr/>
      </xdr:nvSpPr>
      <xdr:spPr>
        <a:xfrm>
          <a:off x="4395674" y="2209460"/>
          <a:ext cx="299358" cy="163853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212777</xdr:colOff>
      <xdr:row>2</xdr:row>
      <xdr:rowOff>55561</xdr:rowOff>
    </xdr:from>
    <xdr:to>
      <xdr:col>3</xdr:col>
      <xdr:colOff>349251</xdr:colOff>
      <xdr:row>12</xdr:row>
      <xdr:rowOff>174625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DBED4CB-D96A-4385-9D48-6DAF60A61B95}"/>
            </a:ext>
          </a:extLst>
        </xdr:cNvPr>
        <xdr:cNvSpPr/>
      </xdr:nvSpPr>
      <xdr:spPr>
        <a:xfrm rot="16200000">
          <a:off x="3654450" y="1324794"/>
          <a:ext cx="1944689" cy="136474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000"/>
  <sheetViews>
    <sheetView tabSelected="1" zoomScale="80" zoomScaleNormal="80" workbookViewId="0">
      <selection activeCell="C3" sqref="C3"/>
    </sheetView>
  </sheetViews>
  <sheetFormatPr defaultColWidth="12.5703125" defaultRowHeight="15" customHeight="1" x14ac:dyDescent="0.2"/>
  <cols>
    <col min="1" max="1" width="3.5703125" style="1" customWidth="1"/>
    <col min="2" max="2" width="48.140625" style="2" bestFit="1" customWidth="1"/>
    <col min="3" max="3" width="10.42578125" style="3" customWidth="1"/>
    <col min="4" max="4" width="9.5703125" style="1" customWidth="1"/>
    <col min="5" max="5" width="50.140625" style="1" bestFit="1" customWidth="1"/>
    <col min="6" max="6" width="11.140625" style="1" bestFit="1" customWidth="1"/>
    <col min="7" max="7" width="3" style="1" customWidth="1"/>
    <col min="8" max="8" width="43.5703125" style="1" bestFit="1" customWidth="1"/>
    <col min="9" max="9" width="10.28515625" style="1" bestFit="1" customWidth="1"/>
    <col min="10" max="10" width="3.7109375" style="1" customWidth="1"/>
    <col min="11" max="16" width="8.5703125" style="1" customWidth="1"/>
    <col min="17" max="16384" width="12.5703125" style="1"/>
  </cols>
  <sheetData>
    <row r="1" spans="2:9" ht="14.25" customHeight="1" thickBot="1" x14ac:dyDescent="0.25"/>
    <row r="2" spans="2:9" ht="14.25" customHeight="1" x14ac:dyDescent="0.25">
      <c r="B2" s="60" t="s">
        <v>0</v>
      </c>
      <c r="C2" s="61"/>
      <c r="E2" s="57" t="s">
        <v>1</v>
      </c>
      <c r="F2" s="58"/>
      <c r="G2" s="58"/>
      <c r="H2" s="58"/>
      <c r="I2" s="59"/>
    </row>
    <row r="3" spans="2:9" ht="14.25" customHeight="1" x14ac:dyDescent="0.25">
      <c r="B3" s="5" t="s">
        <v>2</v>
      </c>
      <c r="C3" s="62">
        <v>100</v>
      </c>
      <c r="E3" s="6" t="s">
        <v>3</v>
      </c>
      <c r="F3" s="22">
        <f>C13</f>
        <v>4055.04</v>
      </c>
      <c r="G3" s="7"/>
      <c r="H3" s="8"/>
      <c r="I3" s="9"/>
    </row>
    <row r="4" spans="2:9" ht="14.25" customHeight="1" x14ac:dyDescent="0.2">
      <c r="B4" s="6"/>
      <c r="C4" s="10"/>
      <c r="E4" s="11" t="s">
        <v>4</v>
      </c>
      <c r="F4" s="65">
        <v>0.83</v>
      </c>
      <c r="G4" s="8"/>
      <c r="H4" s="8"/>
      <c r="I4" s="9"/>
    </row>
    <row r="5" spans="2:9" ht="14.25" customHeight="1" x14ac:dyDescent="0.25">
      <c r="B5" s="12" t="s">
        <v>5</v>
      </c>
      <c r="C5" s="13"/>
      <c r="E5" s="11" t="s">
        <v>6</v>
      </c>
      <c r="F5" s="22">
        <f>F3/F4</f>
        <v>4885.5903614457829</v>
      </c>
      <c r="G5" s="8"/>
      <c r="H5" s="8"/>
      <c r="I5" s="9"/>
    </row>
    <row r="6" spans="2:9" ht="14.25" customHeight="1" x14ac:dyDescent="0.2">
      <c r="B6" s="6" t="s">
        <v>7</v>
      </c>
      <c r="C6" s="63">
        <v>15.36</v>
      </c>
      <c r="E6" s="11"/>
      <c r="F6" s="8"/>
      <c r="G6" s="8"/>
      <c r="H6" s="8"/>
      <c r="I6" s="9"/>
    </row>
    <row r="7" spans="2:9" ht="14.25" customHeight="1" x14ac:dyDescent="0.25">
      <c r="B7" s="6" t="s">
        <v>8</v>
      </c>
      <c r="C7" s="64">
        <v>8</v>
      </c>
      <c r="E7" s="14" t="s">
        <v>9</v>
      </c>
      <c r="F7" s="15"/>
      <c r="G7" s="16"/>
      <c r="H7" s="17" t="s">
        <v>10</v>
      </c>
      <c r="I7" s="18"/>
    </row>
    <row r="8" spans="2:9" ht="14.25" customHeight="1" x14ac:dyDescent="0.2">
      <c r="B8" s="6" t="s">
        <v>11</v>
      </c>
      <c r="C8" s="19">
        <f>$C$7*C6</f>
        <v>122.88</v>
      </c>
      <c r="E8" s="11" t="s">
        <v>12</v>
      </c>
      <c r="F8" s="65">
        <v>24</v>
      </c>
      <c r="G8" s="8"/>
      <c r="H8" s="8" t="s">
        <v>13</v>
      </c>
      <c r="I8" s="20"/>
    </row>
    <row r="9" spans="2:9" ht="14.25" customHeight="1" x14ac:dyDescent="0.2">
      <c r="B9" s="6"/>
      <c r="C9" s="10"/>
      <c r="E9" s="11" t="s">
        <v>14</v>
      </c>
      <c r="F9" s="65">
        <v>15.36</v>
      </c>
      <c r="G9" s="8"/>
      <c r="H9" s="8" t="s">
        <v>15</v>
      </c>
      <c r="I9" s="69">
        <v>1200</v>
      </c>
    </row>
    <row r="10" spans="2:9" ht="14.25" customHeight="1" x14ac:dyDescent="0.2">
      <c r="B10" s="6" t="s">
        <v>16</v>
      </c>
      <c r="C10" s="21">
        <f>$C$3*C8</f>
        <v>12288</v>
      </c>
      <c r="E10" s="11" t="s">
        <v>17</v>
      </c>
      <c r="F10" s="22">
        <f>$F$5/F9</f>
        <v>318.07228915662648</v>
      </c>
      <c r="G10" s="23"/>
      <c r="H10" s="8" t="s">
        <v>18</v>
      </c>
      <c r="I10" s="69">
        <v>1000</v>
      </c>
    </row>
    <row r="11" spans="2:9" ht="14.25" customHeight="1" x14ac:dyDescent="0.2">
      <c r="B11" s="6" t="s">
        <v>19</v>
      </c>
      <c r="C11" s="64">
        <v>0.33</v>
      </c>
      <c r="E11" s="11" t="s">
        <v>20</v>
      </c>
      <c r="F11" s="24">
        <f>ROUNDUP((F10/$F$8),0)</f>
        <v>14</v>
      </c>
      <c r="G11" s="24"/>
      <c r="H11" s="8" t="s">
        <v>21</v>
      </c>
      <c r="I11" s="69">
        <v>15</v>
      </c>
    </row>
    <row r="12" spans="2:9" ht="14.25" customHeight="1" x14ac:dyDescent="0.2">
      <c r="B12" s="6"/>
      <c r="C12" s="10"/>
      <c r="E12" s="25" t="s">
        <v>22</v>
      </c>
      <c r="F12" s="26">
        <f>(F11*2)</f>
        <v>28</v>
      </c>
      <c r="G12" s="8"/>
      <c r="H12" s="8" t="s">
        <v>23</v>
      </c>
      <c r="I12" s="27">
        <f>$I$9*F11</f>
        <v>16800</v>
      </c>
    </row>
    <row r="13" spans="2:9" ht="14.25" customHeight="1" thickBot="1" x14ac:dyDescent="0.3">
      <c r="B13" s="32" t="s">
        <v>24</v>
      </c>
      <c r="C13" s="33">
        <f>C10*$C$11</f>
        <v>4055.04</v>
      </c>
      <c r="E13" s="28" t="s">
        <v>25</v>
      </c>
      <c r="F13" s="29">
        <f>F12/40</f>
        <v>0.7</v>
      </c>
      <c r="G13" s="8"/>
      <c r="H13" s="8" t="s">
        <v>26</v>
      </c>
      <c r="I13" s="27">
        <f>I11*F10</f>
        <v>4771.0843373493972</v>
      </c>
    </row>
    <row r="14" spans="2:9" ht="14.25" customHeight="1" x14ac:dyDescent="0.2">
      <c r="B14" s="2" t="s">
        <v>27</v>
      </c>
      <c r="E14" s="11"/>
      <c r="F14" s="8"/>
      <c r="G14" s="8"/>
      <c r="H14" s="30" t="s">
        <v>28</v>
      </c>
      <c r="I14" s="31">
        <f>(F11/48)*$I$10</f>
        <v>291.66666666666669</v>
      </c>
    </row>
    <row r="15" spans="2:9" ht="14.25" customHeight="1" x14ac:dyDescent="0.25">
      <c r="B15" s="4"/>
      <c r="E15" s="34" t="s">
        <v>29</v>
      </c>
      <c r="F15" s="8"/>
      <c r="G15" s="8"/>
      <c r="H15" s="35" t="s">
        <v>30</v>
      </c>
      <c r="I15" s="36">
        <f>SUM(I12:I14)</f>
        <v>21862.751004016067</v>
      </c>
    </row>
    <row r="16" spans="2:9" ht="14.25" customHeight="1" x14ac:dyDescent="0.25">
      <c r="B16" s="39" t="s">
        <v>31</v>
      </c>
      <c r="E16" s="11" t="s">
        <v>32</v>
      </c>
      <c r="F16" s="66">
        <v>20000</v>
      </c>
      <c r="G16" s="8"/>
      <c r="H16" s="8"/>
      <c r="I16" s="9"/>
    </row>
    <row r="17" spans="2:9" ht="14.25" customHeight="1" x14ac:dyDescent="0.25">
      <c r="B17" s="43" t="s">
        <v>33</v>
      </c>
      <c r="E17" s="11" t="s">
        <v>34</v>
      </c>
      <c r="F17" s="66">
        <v>37000</v>
      </c>
      <c r="G17" s="8"/>
      <c r="H17" s="8" t="s">
        <v>35</v>
      </c>
      <c r="I17" s="37">
        <f>I15/1000</f>
        <v>21.862751004016069</v>
      </c>
    </row>
    <row r="18" spans="2:9" ht="14.25" customHeight="1" x14ac:dyDescent="0.25">
      <c r="B18" s="46" t="s">
        <v>36</v>
      </c>
      <c r="E18" s="11" t="s">
        <v>37</v>
      </c>
      <c r="F18" s="67">
        <v>0.12</v>
      </c>
      <c r="G18" s="8"/>
      <c r="H18" s="30" t="s">
        <v>38</v>
      </c>
      <c r="I18" s="38">
        <f>24*365</f>
        <v>8760</v>
      </c>
    </row>
    <row r="19" spans="2:9" ht="14.25" customHeight="1" x14ac:dyDescent="0.25">
      <c r="B19" s="4"/>
      <c r="E19" s="11" t="s">
        <v>39</v>
      </c>
      <c r="F19" s="40">
        <f>F9*1000*F18</f>
        <v>1843.1999999999998</v>
      </c>
      <c r="G19" s="8"/>
      <c r="H19" s="41" t="s">
        <v>40</v>
      </c>
      <c r="I19" s="42">
        <f>I17*$I$18*3</f>
        <v>574553.0963855423</v>
      </c>
    </row>
    <row r="20" spans="2:9" ht="14.25" customHeight="1" x14ac:dyDescent="0.2">
      <c r="E20" s="11" t="s">
        <v>41</v>
      </c>
      <c r="F20" s="44">
        <f>$F$16*F11</f>
        <v>280000</v>
      </c>
      <c r="G20" s="8"/>
      <c r="H20" s="8"/>
      <c r="I20" s="45"/>
    </row>
    <row r="21" spans="2:9" ht="14.25" customHeight="1" x14ac:dyDescent="0.2">
      <c r="E21" s="11" t="s">
        <v>42</v>
      </c>
      <c r="F21" s="44">
        <f>F19*F10</f>
        <v>586270.84337349387</v>
      </c>
      <c r="G21" s="8"/>
      <c r="H21" s="8"/>
      <c r="I21" s="9"/>
    </row>
    <row r="22" spans="2:9" ht="14.25" customHeight="1" x14ac:dyDescent="0.2">
      <c r="E22" s="25" t="s">
        <v>43</v>
      </c>
      <c r="F22" s="47">
        <f>(F11/48)*$F$17</f>
        <v>10791.666666666668</v>
      </c>
      <c r="G22" s="8"/>
      <c r="H22" s="8" t="s">
        <v>44</v>
      </c>
      <c r="I22" s="68">
        <v>0.15</v>
      </c>
    </row>
    <row r="23" spans="2:9" ht="14.25" customHeight="1" thickBot="1" x14ac:dyDescent="0.3">
      <c r="E23" s="48" t="s">
        <v>45</v>
      </c>
      <c r="F23" s="49">
        <f>SUM(F20:F22)</f>
        <v>877062.5100401605</v>
      </c>
      <c r="G23" s="50"/>
      <c r="H23" s="51" t="s">
        <v>46</v>
      </c>
      <c r="I23" s="56">
        <f>$I$22*I19</f>
        <v>86182.964457831345</v>
      </c>
    </row>
    <row r="24" spans="2:9" ht="14.25" customHeight="1" x14ac:dyDescent="0.2">
      <c r="E24" s="16" t="s">
        <v>47</v>
      </c>
    </row>
    <row r="25" spans="2:9" ht="14.25" customHeight="1" x14ac:dyDescent="0.2">
      <c r="E25" s="52"/>
    </row>
    <row r="26" spans="2:9" ht="14.25" customHeight="1" x14ac:dyDescent="0.2"/>
    <row r="27" spans="2:9" ht="14.25" customHeight="1" x14ac:dyDescent="0.2"/>
    <row r="28" spans="2:9" ht="14.25" customHeight="1" x14ac:dyDescent="0.2"/>
    <row r="29" spans="2:9" ht="14.25" customHeight="1" x14ac:dyDescent="0.2"/>
    <row r="30" spans="2:9" ht="14.25" customHeight="1" x14ac:dyDescent="0.2"/>
    <row r="31" spans="2:9" ht="14.25" customHeight="1" x14ac:dyDescent="0.2"/>
    <row r="32" spans="2:9" ht="14.25" customHeight="1" x14ac:dyDescent="0.2"/>
    <row r="33" spans="6:8" ht="14.25" customHeight="1" x14ac:dyDescent="0.2"/>
    <row r="34" spans="6:8" ht="14.25" customHeight="1" x14ac:dyDescent="0.25">
      <c r="G34" s="53"/>
      <c r="H34" s="54"/>
    </row>
    <row r="35" spans="6:8" ht="14.25" customHeight="1" x14ac:dyDescent="0.2"/>
    <row r="36" spans="6:8" ht="14.25" customHeight="1" x14ac:dyDescent="0.2"/>
    <row r="37" spans="6:8" ht="14.25" customHeight="1" x14ac:dyDescent="0.2"/>
    <row r="38" spans="6:8" ht="14.25" customHeight="1" x14ac:dyDescent="0.2"/>
    <row r="39" spans="6:8" ht="14.25" customHeight="1" x14ac:dyDescent="0.2">
      <c r="F39" s="55"/>
    </row>
    <row r="40" spans="6:8" ht="14.25" customHeight="1" x14ac:dyDescent="0.2"/>
    <row r="41" spans="6:8" ht="14.25" customHeight="1" x14ac:dyDescent="0.2"/>
    <row r="42" spans="6:8" ht="14.25" customHeight="1" x14ac:dyDescent="0.2"/>
    <row r="43" spans="6:8" ht="14.25" customHeight="1" x14ac:dyDescent="0.2"/>
    <row r="44" spans="6:8" ht="14.25" customHeight="1" x14ac:dyDescent="0.2"/>
    <row r="45" spans="6:8" ht="14.25" customHeight="1" x14ac:dyDescent="0.2"/>
    <row r="46" spans="6:8" ht="14.25" customHeight="1" x14ac:dyDescent="0.2"/>
    <row r="47" spans="6:8" ht="14.25" customHeight="1" x14ac:dyDescent="0.2"/>
    <row r="48" spans="6: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sheetProtection algorithmName="SHA-512" hashValue="VKDLe4940+Sro76DINkJehNaJXMchuZ6vgOZq52FnLwlruOwxzgy10MwtBNaT34ziZqGbismMqFXbqu0PjvoQw==" saltValue="7bCSvnPz6cFEjVPWMiOQtQ==" spinCount="100000" sheet="1" objects="1" scenarios="1" selectLockedCells="1"/>
  <mergeCells count="2">
    <mergeCell ref="E2:I2"/>
    <mergeCell ref="B2:C2"/>
  </mergeCells>
  <pageMargins left="0.7" right="0.7" top="0.75" bottom="0.75" header="0" footer="0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Tier 0 Savings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Bassier</dc:creator>
  <cp:keywords/>
  <dc:description/>
  <cp:lastModifiedBy>Austin Anderson</cp:lastModifiedBy>
  <cp:revision/>
  <dcterms:created xsi:type="dcterms:W3CDTF">2024-10-21T20:46:28Z</dcterms:created>
  <dcterms:modified xsi:type="dcterms:W3CDTF">2025-10-03T17:19:16Z</dcterms:modified>
  <cp:category/>
  <cp:contentStatus/>
</cp:coreProperties>
</file>